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 Roberts\Downloads\"/>
    </mc:Choice>
  </mc:AlternateContent>
  <xr:revisionPtr revIDLastSave="0" documentId="13_ncr:1_{F023AAD6-86DC-439C-A549-A766D85A02A8}" xr6:coauthVersionLast="47" xr6:coauthVersionMax="47" xr10:uidLastSave="{00000000-0000-0000-0000-000000000000}"/>
  <bookViews>
    <workbookView xWindow="28680" yWindow="-120" windowWidth="29040" windowHeight="15990" xr2:uid="{BE3F1BC1-4E7B-4538-8981-5124E08E42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C5" i="1"/>
  <c r="B69" i="1"/>
  <c r="B68" i="1"/>
  <c r="B67" i="1"/>
  <c r="B66" i="1"/>
  <c r="B65" i="1"/>
  <c r="B41" i="1"/>
  <c r="B56" i="1"/>
  <c r="B57" i="1"/>
  <c r="B58" i="1"/>
  <c r="B59" i="1"/>
  <c r="B60" i="1"/>
  <c r="B61" i="1"/>
  <c r="B62" i="1"/>
  <c r="B55" i="1"/>
  <c r="B40" i="1"/>
  <c r="B37" i="1"/>
  <c r="G2" i="1"/>
  <c r="B5" i="1"/>
  <c r="B8" i="1"/>
  <c r="B15" i="1"/>
  <c r="I21" i="1" s="1"/>
  <c r="B14" i="1"/>
  <c r="I20" i="1" s="1"/>
  <c r="B13" i="1"/>
  <c r="I19" i="1" s="1"/>
  <c r="B12" i="1"/>
  <c r="B11" i="1"/>
  <c r="I17" i="1" s="1"/>
  <c r="B10" i="1"/>
  <c r="I16" i="1" s="1"/>
  <c r="B9" i="1"/>
  <c r="I15" i="1" s="1"/>
  <c r="I25" i="1" l="1"/>
  <c r="I27" i="1"/>
  <c r="I28" i="1"/>
  <c r="I29" i="1"/>
  <c r="I18" i="1"/>
  <c r="I26" i="1"/>
  <c r="I14" i="1"/>
</calcChain>
</file>

<file path=xl/sharedStrings.xml><?xml version="1.0" encoding="utf-8"?>
<sst xmlns="http://schemas.openxmlformats.org/spreadsheetml/2006/main" count="77" uniqueCount="64">
  <si>
    <t>Age Ranges in our population, and their approximate respective percentage of the population after the CDC changed the groupings</t>
  </si>
  <si>
    <t>0-17 years: 74.20M (22.356%)</t>
  </si>
  <si>
    <t>18-29 years: 53.43M (16.098%)</t>
  </si>
  <si>
    <t>30-39 years: 44.29M (13.344%)</t>
  </si>
  <si>
    <t>40-49 years: 41.76M (12.582%)</t>
  </si>
  <si>
    <t>50-64 years: 63.60M (19.162%)</t>
  </si>
  <si>
    <t>65 to 74 years: 31.84M (9.592%)</t>
  </si>
  <si>
    <t>75 to 84 years: 16.15M (4.865%)</t>
  </si>
  <si>
    <t>85 and older: 6.68M (2.012%)</t>
  </si>
  <si>
    <t>Total cases per age range:</t>
  </si>
  <si>
    <t xml:space="preserve">0-17 years: </t>
  </si>
  <si>
    <t xml:space="preserve">18-29 years: </t>
  </si>
  <si>
    <t xml:space="preserve">30-39 years: </t>
  </si>
  <si>
    <t xml:space="preserve">40-49 years: </t>
  </si>
  <si>
    <t xml:space="preserve">50-64 years: </t>
  </si>
  <si>
    <t xml:space="preserve">65 to 74 years: </t>
  </si>
  <si>
    <t xml:space="preserve">75 to 84 years: </t>
  </si>
  <si>
    <t xml:space="preserve">85 and older: </t>
  </si>
  <si>
    <t>18-29 years:</t>
  </si>
  <si>
    <t>30-39 years:</t>
  </si>
  <si>
    <t>40-49 years:</t>
  </si>
  <si>
    <t>50-64 years:</t>
  </si>
  <si>
    <t>65 to 74 years:</t>
  </si>
  <si>
    <t>75 to 84 years:</t>
  </si>
  <si>
    <t>Overall Average Survival Rate across all age ranges:</t>
  </si>
  <si>
    <t>Enter numbers:</t>
  </si>
  <si>
    <t>Under 50 years old you have an overall average survival rate of:</t>
  </si>
  <si>
    <t xml:space="preserve">Under 65 years old you have an overall average survival rate of: </t>
  </si>
  <si>
    <t>Under 75 years old you have an overall average survival rate of:</t>
  </si>
  <si>
    <t>Under 85 years old you have an overall average survival rate of:</t>
  </si>
  <si>
    <t xml:space="preserve">Age 50 and up you have an overall average survival rate of: </t>
  </si>
  <si>
    <t>Total Population: 332.91M as of 01 JUL 2021</t>
  </si>
  <si>
    <t xml:space="preserve">Percent of total US population infected: </t>
  </si>
  <si>
    <r>
      <t>Total Cases in the US (</t>
    </r>
    <r>
      <rPr>
        <i/>
        <sz val="12"/>
        <color theme="1"/>
        <rFont val="Times New Roman"/>
        <family val="1"/>
      </rPr>
      <t>Enter number from: https://covid.cdc.gov/covid-data-tracker/#cases_totalcases on Tuesday night</t>
    </r>
    <r>
      <rPr>
        <sz val="12"/>
        <color theme="1"/>
        <rFont val="Times New Roman"/>
        <family val="1"/>
      </rPr>
      <t>)</t>
    </r>
  </si>
  <si>
    <r>
      <t>Total Deaths in the US (</t>
    </r>
    <r>
      <rPr>
        <i/>
        <sz val="12"/>
        <color theme="1"/>
        <rFont val="Times New Roman"/>
        <family val="1"/>
      </rPr>
      <t>Enter number from: https://www.cdc.gov/nchs/nvss/vsrr/covid_weekly/index.htm on Wednesday afternoon</t>
    </r>
    <r>
      <rPr>
        <sz val="12"/>
        <color theme="1"/>
        <rFont val="Times New Roman"/>
        <family val="1"/>
      </rPr>
      <t>)</t>
    </r>
  </si>
  <si>
    <r>
      <t xml:space="preserve">Total Deaths per Age Range (Enter numbers from Table 1 at: </t>
    </r>
    <r>
      <rPr>
        <b/>
        <i/>
        <sz val="12"/>
        <color rgb="FF9C5700"/>
        <rFont val="Times New Roman"/>
        <family val="1"/>
      </rPr>
      <t>https://www.cdc.gov/nchs/nvss/vsrr/covid_weekly/index.htm on Wednesday afternoon</t>
    </r>
    <r>
      <rPr>
        <b/>
        <sz val="12"/>
        <color rgb="FF9C5700"/>
        <rFont val="Times New Roman"/>
        <family val="1"/>
      </rPr>
      <t>)</t>
    </r>
  </si>
  <si>
    <t>Maine's Overall Average Survival Rate across all age ranges:</t>
  </si>
  <si>
    <r>
      <t>Total Cases in Maine (</t>
    </r>
    <r>
      <rPr>
        <i/>
        <sz val="12"/>
        <color theme="1"/>
        <rFont val="Times New Roman"/>
        <family val="1"/>
      </rPr>
      <t>Enter number from: https://www.maine.gov/dhhs/mecdc/infectious-disease/epi/airborne/coronavirus/data.shtml)</t>
    </r>
  </si>
  <si>
    <r>
      <t>Total Deaths in Maine (</t>
    </r>
    <r>
      <rPr>
        <i/>
        <sz val="12"/>
        <color theme="1"/>
        <rFont val="Times New Roman"/>
        <family val="1"/>
      </rPr>
      <t>Enter number from: https://www.maine.gov/dhhs/mecdc/infectious-disease/epi/airborne/coronavirus/data.shtml</t>
    </r>
    <r>
      <rPr>
        <sz val="12"/>
        <color theme="1"/>
        <rFont val="Times New Roman"/>
        <family val="1"/>
      </rPr>
      <t>)</t>
    </r>
  </si>
  <si>
    <t>Percent of cases requiring hospitalization:</t>
  </si>
  <si>
    <t>Number of cases requiring hospitalization per month per county:</t>
  </si>
  <si>
    <r>
      <t>Hospitalizations (</t>
    </r>
    <r>
      <rPr>
        <i/>
        <sz val="12"/>
        <color theme="1"/>
        <rFont val="Times New Roman"/>
        <family val="1"/>
      </rPr>
      <t>Enter number from: https://www.maine.gov/dhhs/mecdc/infectious-disease/epi/airborne/coronavirus/data.shtml</t>
    </r>
    <r>
      <rPr>
        <sz val="12"/>
        <color theme="1"/>
        <rFont val="Times New Roman"/>
        <family val="1"/>
      </rPr>
      <t>)</t>
    </r>
  </si>
  <si>
    <t>&lt;20 Years of Age</t>
  </si>
  <si>
    <t>30-39 Years of Age</t>
  </si>
  <si>
    <t>40-49 Years of Age</t>
  </si>
  <si>
    <t>50-59 Years of Age</t>
  </si>
  <si>
    <t>20-29 Years of Age</t>
  </si>
  <si>
    <t>60-69 Years of Age</t>
  </si>
  <si>
    <t>70-79 Years of Age</t>
  </si>
  <si>
    <t>80+ Years of Age</t>
  </si>
  <si>
    <t>Cases/Deaths per Age Range:</t>
  </si>
  <si>
    <t>Total Cases per Age Range</t>
  </si>
  <si>
    <t>Total Deaths per Age Range</t>
  </si>
  <si>
    <t>Maine Statistics Since March 2020:</t>
  </si>
  <si>
    <t>Based on age range, these are your chances of the virus being fatal:</t>
  </si>
  <si>
    <t xml:space="preserve">Under 60 years old you have an overall average survival rate of: </t>
  </si>
  <si>
    <t>Under 70 years old you have an overall average survival rate of:</t>
  </si>
  <si>
    <t>Under 80 years old you have an overall average survival rate of:</t>
  </si>
  <si>
    <t>In Maine, if you are:</t>
  </si>
  <si>
    <t>use for the death numbers.</t>
  </si>
  <si>
    <t>&lt;-- This number is listed on the Daily Info that's updated daily.</t>
  </si>
  <si>
    <t>It may be lower than the weekly stats from 4 days earlier that they</t>
  </si>
  <si>
    <t>Data as of 07 JUL 2022</t>
  </si>
  <si>
    <t>Percent of total US population killed: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</si>
</sst>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C570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6100"/>
      <name val="Times New Roman"/>
      <family val="1"/>
    </font>
    <font>
      <b/>
      <sz val="12"/>
      <color rgb="FF9C5700"/>
      <name val="Times New Roman"/>
      <family val="1"/>
    </font>
    <font>
      <sz val="12"/>
      <color rgb="FF9C5700"/>
      <name val="Times New Roman"/>
      <family val="1"/>
    </font>
    <font>
      <b/>
      <i/>
      <sz val="12"/>
      <color rgb="FF9C5700"/>
      <name val="Times New Roman"/>
      <family val="1"/>
    </font>
    <font>
      <b/>
      <i/>
      <sz val="12"/>
      <color theme="1"/>
      <name val="Times New Roman"/>
      <family val="1"/>
    </font>
    <font>
      <sz val="11"/>
      <color rgb="FF3F3F76"/>
      <name val="Calibri"/>
      <family val="2"/>
      <scheme val="minor"/>
    </font>
    <font>
      <b/>
      <sz val="12"/>
      <color rgb="FF3F3F7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4" borderId="10" applyNumberFormat="0" applyAlignment="0" applyProtection="0"/>
  </cellStyleXfs>
  <cellXfs count="43">
    <xf numFmtId="0" fontId="0" fillId="0" borderId="0" xfId="0"/>
    <xf numFmtId="0" fontId="4" fillId="3" borderId="0" xfId="2" applyFont="1"/>
    <xf numFmtId="0" fontId="5" fillId="0" borderId="0" xfId="0" applyFont="1"/>
    <xf numFmtId="0" fontId="8" fillId="2" borderId="0" xfId="1" applyFont="1"/>
    <xf numFmtId="10" fontId="8" fillId="2" borderId="9" xfId="1" applyNumberFormat="1" applyFont="1" applyBorder="1"/>
    <xf numFmtId="0" fontId="9" fillId="3" borderId="0" xfId="2" applyFont="1"/>
    <xf numFmtId="0" fontId="9" fillId="3" borderId="9" xfId="2" applyFont="1" applyBorder="1"/>
    <xf numFmtId="0" fontId="9" fillId="3" borderId="1" xfId="2" applyFont="1" applyBorder="1"/>
    <xf numFmtId="0" fontId="10" fillId="3" borderId="2" xfId="2" applyFont="1" applyBorder="1"/>
    <xf numFmtId="0" fontId="10" fillId="3" borderId="3" xfId="2" applyFont="1" applyBorder="1"/>
    <xf numFmtId="0" fontId="7" fillId="0" borderId="4" xfId="0" applyFont="1" applyBorder="1"/>
    <xf numFmtId="0" fontId="5" fillId="0" borderId="0" xfId="0" applyFont="1" applyBorder="1"/>
    <xf numFmtId="0" fontId="7" fillId="0" borderId="0" xfId="0" applyFont="1"/>
    <xf numFmtId="0" fontId="7" fillId="0" borderId="6" xfId="0" applyFont="1" applyBorder="1"/>
    <xf numFmtId="0" fontId="5" fillId="0" borderId="7" xfId="0" applyFont="1" applyBorder="1"/>
    <xf numFmtId="0" fontId="12" fillId="0" borderId="1" xfId="0" applyFont="1" applyBorder="1"/>
    <xf numFmtId="0" fontId="7" fillId="0" borderId="2" xfId="0" applyFont="1" applyBorder="1"/>
    <xf numFmtId="10" fontId="8" fillId="2" borderId="3" xfId="1" applyNumberFormat="1" applyFont="1" applyBorder="1"/>
    <xf numFmtId="0" fontId="12" fillId="0" borderId="4" xfId="0" applyFont="1" applyBorder="1"/>
    <xf numFmtId="0" fontId="7" fillId="0" borderId="0" xfId="0" applyFont="1" applyBorder="1"/>
    <xf numFmtId="10" fontId="8" fillId="2" borderId="5" xfId="1" applyNumberFormat="1" applyFont="1" applyBorder="1"/>
    <xf numFmtId="0" fontId="12" fillId="0" borderId="6" xfId="0" applyFont="1" applyBorder="1"/>
    <xf numFmtId="0" fontId="7" fillId="0" borderId="7" xfId="0" applyFont="1" applyBorder="1"/>
    <xf numFmtId="10" fontId="8" fillId="2" borderId="8" xfId="1" applyNumberFormat="1" applyFont="1" applyBorder="1"/>
    <xf numFmtId="0" fontId="5" fillId="0" borderId="4" xfId="0" applyFont="1" applyBorder="1"/>
    <xf numFmtId="0" fontId="5" fillId="0" borderId="6" xfId="0" applyFont="1" applyBorder="1"/>
    <xf numFmtId="0" fontId="3" fillId="3" borderId="0" xfId="2" applyFont="1" applyBorder="1"/>
    <xf numFmtId="164" fontId="8" fillId="2" borderId="5" xfId="1" applyNumberFormat="1" applyFont="1" applyBorder="1"/>
    <xf numFmtId="164" fontId="8" fillId="2" borderId="8" xfId="1" applyNumberFormat="1" applyFont="1" applyBorder="1"/>
    <xf numFmtId="3" fontId="14" fillId="4" borderId="10" xfId="3" applyNumberFormat="1" applyFont="1"/>
    <xf numFmtId="3" fontId="8" fillId="2" borderId="0" xfId="1" applyNumberFormat="1" applyFont="1"/>
    <xf numFmtId="10" fontId="8" fillId="2" borderId="0" xfId="1" applyNumberFormat="1" applyFont="1"/>
    <xf numFmtId="2" fontId="8" fillId="2" borderId="0" xfId="1" applyNumberFormat="1" applyFont="1"/>
    <xf numFmtId="3" fontId="14" fillId="4" borderId="11" xfId="3" applyNumberFormat="1" applyFont="1" applyBorder="1"/>
    <xf numFmtId="0" fontId="4" fillId="3" borderId="1" xfId="2" applyFont="1" applyBorder="1"/>
    <xf numFmtId="0" fontId="4" fillId="3" borderId="2" xfId="2" applyFont="1" applyBorder="1"/>
    <xf numFmtId="0" fontId="4" fillId="3" borderId="3" xfId="2" applyFont="1" applyBorder="1"/>
    <xf numFmtId="0" fontId="4" fillId="3" borderId="4" xfId="2" applyFont="1" applyBorder="1"/>
    <xf numFmtId="0" fontId="4" fillId="3" borderId="0" xfId="2" applyFont="1" applyBorder="1"/>
    <xf numFmtId="0" fontId="4" fillId="3" borderId="5" xfId="2" applyFont="1" applyBorder="1"/>
    <xf numFmtId="0" fontId="4" fillId="3" borderId="6" xfId="2" applyFont="1" applyBorder="1"/>
    <xf numFmtId="0" fontId="4" fillId="3" borderId="7" xfId="2" applyFont="1" applyBorder="1"/>
    <xf numFmtId="0" fontId="4" fillId="3" borderId="8" xfId="2" applyFont="1" applyBorder="1"/>
  </cellXfs>
  <cellStyles count="4"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FDF1A-D072-4280-BF2E-1E0373D2F9E6}">
  <dimension ref="A1:I69"/>
  <sheetViews>
    <sheetView tabSelected="1" workbookViewId="0">
      <selection activeCell="F10" sqref="F10"/>
    </sheetView>
  </sheetViews>
  <sheetFormatPr defaultRowHeight="15.75" x14ac:dyDescent="0.25"/>
  <cols>
    <col min="1" max="1" width="144.85546875" style="2" customWidth="1"/>
    <col min="2" max="2" width="26.42578125" style="2" customWidth="1"/>
    <col min="3" max="3" width="25.140625" style="2" customWidth="1"/>
    <col min="4" max="4" width="21" style="2" customWidth="1"/>
    <col min="5" max="5" width="12" style="2" bestFit="1" customWidth="1"/>
    <col min="6" max="6" width="9.42578125" style="2" customWidth="1"/>
    <col min="7" max="7" width="9.140625" style="2"/>
    <col min="8" max="8" width="9.85546875" style="2" customWidth="1"/>
    <col min="9" max="9" width="9.5703125" style="2" customWidth="1"/>
    <col min="10" max="16384" width="9.140625" style="2"/>
  </cols>
  <sheetData>
    <row r="1" spans="1:9" x14ac:dyDescent="0.25">
      <c r="A1" s="12" t="s">
        <v>62</v>
      </c>
    </row>
    <row r="2" spans="1:9" ht="16.5" thickBot="1" x14ac:dyDescent="0.3">
      <c r="A2" s="2" t="s">
        <v>33</v>
      </c>
      <c r="B2" s="29">
        <v>87899721</v>
      </c>
      <c r="D2" s="2" t="s">
        <v>32</v>
      </c>
      <c r="G2" s="31">
        <f>SUM(B2/332915073)</f>
        <v>0.26403046340890668</v>
      </c>
    </row>
    <row r="3" spans="1:9" x14ac:dyDescent="0.25">
      <c r="A3" s="2" t="s">
        <v>34</v>
      </c>
      <c r="B3" s="29">
        <v>1010132</v>
      </c>
      <c r="C3" s="33">
        <v>1014427</v>
      </c>
      <c r="D3" s="34" t="s">
        <v>60</v>
      </c>
      <c r="E3" s="35"/>
      <c r="F3" s="35"/>
      <c r="G3" s="35"/>
      <c r="H3" s="36"/>
    </row>
    <row r="4" spans="1:9" x14ac:dyDescent="0.25">
      <c r="D4" s="37" t="s">
        <v>61</v>
      </c>
      <c r="E4" s="38"/>
      <c r="F4" s="38"/>
      <c r="G4" s="38"/>
      <c r="H4" s="39"/>
    </row>
    <row r="5" spans="1:9" ht="16.5" thickBot="1" x14ac:dyDescent="0.3">
      <c r="A5" s="3" t="s">
        <v>24</v>
      </c>
      <c r="B5" s="4">
        <f>SUM(1-((B3)/(B2)))</f>
        <v>0.98850813189725595</v>
      </c>
      <c r="C5" s="31">
        <f>SUM(1-((C3)/(B2)))</f>
        <v>0.98845926939859119</v>
      </c>
      <c r="D5" s="40" t="s">
        <v>59</v>
      </c>
      <c r="E5" s="41"/>
      <c r="F5" s="41"/>
      <c r="G5" s="41"/>
      <c r="H5" s="42"/>
    </row>
    <row r="7" spans="1:9" x14ac:dyDescent="0.25">
      <c r="A7" s="5" t="s">
        <v>0</v>
      </c>
      <c r="B7" s="6" t="s">
        <v>9</v>
      </c>
      <c r="D7" s="2" t="s">
        <v>63</v>
      </c>
      <c r="G7" s="31">
        <f>SUM(B3/332915073)</f>
        <v>3.0342032606015409E-3</v>
      </c>
    </row>
    <row r="8" spans="1:9" x14ac:dyDescent="0.25">
      <c r="A8" s="2" t="s">
        <v>1</v>
      </c>
      <c r="B8" s="30">
        <f>SUM(22.356%*B2)</f>
        <v>19650861.626760002</v>
      </c>
    </row>
    <row r="9" spans="1:9" x14ac:dyDescent="0.25">
      <c r="A9" s="2" t="s">
        <v>2</v>
      </c>
      <c r="B9" s="30">
        <f>SUM(16.098%*B2)</f>
        <v>14150097.086579999</v>
      </c>
    </row>
    <row r="10" spans="1:9" x14ac:dyDescent="0.25">
      <c r="A10" s="2" t="s">
        <v>3</v>
      </c>
      <c r="B10" s="30">
        <f>SUM(13.344%*B2)</f>
        <v>11729338.77024</v>
      </c>
    </row>
    <row r="11" spans="1:9" x14ac:dyDescent="0.25">
      <c r="A11" s="2" t="s">
        <v>4</v>
      </c>
      <c r="B11" s="30">
        <f>SUM(12.582%*B2)</f>
        <v>11059542.89622</v>
      </c>
    </row>
    <row r="12" spans="1:9" ht="16.5" thickBot="1" x14ac:dyDescent="0.3">
      <c r="A12" s="2" t="s">
        <v>5</v>
      </c>
      <c r="B12" s="30">
        <f>SUM(19.162%*B2)</f>
        <v>16843344.53802</v>
      </c>
    </row>
    <row r="13" spans="1:9" x14ac:dyDescent="0.25">
      <c r="A13" s="2" t="s">
        <v>6</v>
      </c>
      <c r="B13" s="30">
        <f>SUM(9.592%*B2)</f>
        <v>8431341.2383200005</v>
      </c>
      <c r="D13" s="7" t="s">
        <v>54</v>
      </c>
      <c r="E13" s="8"/>
      <c r="F13" s="8"/>
      <c r="G13" s="8"/>
      <c r="H13" s="8"/>
      <c r="I13" s="9"/>
    </row>
    <row r="14" spans="1:9" x14ac:dyDescent="0.25">
      <c r="A14" s="2" t="s">
        <v>7</v>
      </c>
      <c r="B14" s="30">
        <f>SUM(4.865%*B2)</f>
        <v>4276321.4266499998</v>
      </c>
      <c r="D14" s="10" t="s">
        <v>10</v>
      </c>
      <c r="E14" s="11"/>
      <c r="F14" s="11"/>
      <c r="G14" s="11"/>
      <c r="H14" s="11"/>
      <c r="I14" s="27">
        <f t="shared" ref="I14:I21" si="0">SUM(B20/B8)</f>
        <v>5.536652899323211E-5</v>
      </c>
    </row>
    <row r="15" spans="1:9" x14ac:dyDescent="0.25">
      <c r="A15" s="2" t="s">
        <v>8</v>
      </c>
      <c r="B15" s="30">
        <f>SUM(2.012%*B2)</f>
        <v>1768542.3865199999</v>
      </c>
      <c r="D15" s="10" t="s">
        <v>18</v>
      </c>
      <c r="E15" s="11"/>
      <c r="F15" s="11"/>
      <c r="G15" s="11"/>
      <c r="H15" s="11"/>
      <c r="I15" s="27">
        <f t="shared" si="0"/>
        <v>4.4734675396703772E-4</v>
      </c>
    </row>
    <row r="16" spans="1:9" x14ac:dyDescent="0.25">
      <c r="A16" s="12" t="s">
        <v>31</v>
      </c>
      <c r="D16" s="10" t="s">
        <v>19</v>
      </c>
      <c r="E16" s="11"/>
      <c r="F16" s="11"/>
      <c r="G16" s="11"/>
      <c r="H16" s="11"/>
      <c r="I16" s="27">
        <f t="shared" si="0"/>
        <v>1.557121024276315E-3</v>
      </c>
    </row>
    <row r="17" spans="1:9" x14ac:dyDescent="0.25">
      <c r="D17" s="10" t="s">
        <v>20</v>
      </c>
      <c r="E17" s="11"/>
      <c r="F17" s="11"/>
      <c r="G17" s="11"/>
      <c r="H17" s="11"/>
      <c r="I17" s="27">
        <f t="shared" si="0"/>
        <v>3.9113732281634344E-3</v>
      </c>
    </row>
    <row r="18" spans="1:9" x14ac:dyDescent="0.25">
      <c r="D18" s="10" t="s">
        <v>21</v>
      </c>
      <c r="E18" s="11"/>
      <c r="F18" s="11"/>
      <c r="G18" s="11"/>
      <c r="H18" s="11"/>
      <c r="I18" s="27">
        <f t="shared" si="0"/>
        <v>1.1186495625894811E-2</v>
      </c>
    </row>
    <row r="19" spans="1:9" x14ac:dyDescent="0.25">
      <c r="A19" s="5" t="s">
        <v>35</v>
      </c>
      <c r="B19" s="6" t="s">
        <v>25</v>
      </c>
      <c r="D19" s="10" t="s">
        <v>22</v>
      </c>
      <c r="E19" s="11"/>
      <c r="F19" s="11"/>
      <c r="G19" s="11"/>
      <c r="H19" s="11"/>
      <c r="I19" s="27">
        <f t="shared" si="0"/>
        <v>2.7454706606813116E-2</v>
      </c>
    </row>
    <row r="20" spans="1:9" x14ac:dyDescent="0.25">
      <c r="A20" s="2" t="s">
        <v>10</v>
      </c>
      <c r="B20" s="29">
        <v>1088</v>
      </c>
      <c r="D20" s="10" t="s">
        <v>23</v>
      </c>
      <c r="E20" s="11"/>
      <c r="F20" s="11"/>
      <c r="G20" s="11"/>
      <c r="H20" s="11"/>
      <c r="I20" s="27">
        <f t="shared" si="0"/>
        <v>6.097039347303012E-2</v>
      </c>
    </row>
    <row r="21" spans="1:9" ht="16.5" thickBot="1" x14ac:dyDescent="0.3">
      <c r="A21" s="2" t="s">
        <v>11</v>
      </c>
      <c r="B21" s="29">
        <v>6330</v>
      </c>
      <c r="D21" s="13" t="s">
        <v>17</v>
      </c>
      <c r="E21" s="14"/>
      <c r="F21" s="14"/>
      <c r="G21" s="14"/>
      <c r="H21" s="14"/>
      <c r="I21" s="28">
        <f t="shared" si="0"/>
        <v>0.14733319483098142</v>
      </c>
    </row>
    <row r="22" spans="1:9" x14ac:dyDescent="0.25">
      <c r="A22" s="2" t="s">
        <v>12</v>
      </c>
      <c r="B22" s="29">
        <v>18264</v>
      </c>
    </row>
    <row r="23" spans="1:9" x14ac:dyDescent="0.25">
      <c r="A23" s="2" t="s">
        <v>13</v>
      </c>
      <c r="B23" s="29">
        <v>43258</v>
      </c>
    </row>
    <row r="24" spans="1:9" ht="16.5" thickBot="1" x14ac:dyDescent="0.3">
      <c r="A24" s="2" t="s">
        <v>14</v>
      </c>
      <c r="B24" s="29">
        <v>188418</v>
      </c>
    </row>
    <row r="25" spans="1:9" x14ac:dyDescent="0.25">
      <c r="A25" s="2" t="s">
        <v>15</v>
      </c>
      <c r="B25" s="29">
        <v>231480</v>
      </c>
      <c r="D25" s="15" t="s">
        <v>26</v>
      </c>
      <c r="E25" s="16"/>
      <c r="F25" s="16"/>
      <c r="G25" s="16"/>
      <c r="H25" s="16"/>
      <c r="I25" s="17">
        <f>SUM(1-((B20+B21+B22+B23)/(B8+B9+B10+B11)))</f>
        <v>0.99878176012624686</v>
      </c>
    </row>
    <row r="26" spans="1:9" x14ac:dyDescent="0.25">
      <c r="A26" s="2" t="s">
        <v>16</v>
      </c>
      <c r="B26" s="29">
        <v>260729</v>
      </c>
      <c r="D26" s="18" t="s">
        <v>27</v>
      </c>
      <c r="E26" s="19"/>
      <c r="F26" s="19"/>
      <c r="G26" s="19"/>
      <c r="H26" s="19"/>
      <c r="I26" s="20">
        <f>SUM(1-((B20+B21+B22+B23+B24)/(B8+B9+B10+B11+B12)))</f>
        <v>0.99649534470977918</v>
      </c>
    </row>
    <row r="27" spans="1:9" x14ac:dyDescent="0.25">
      <c r="A27" s="2" t="s">
        <v>17</v>
      </c>
      <c r="B27" s="29">
        <v>260565</v>
      </c>
      <c r="D27" s="18" t="s">
        <v>28</v>
      </c>
      <c r="E27" s="19"/>
      <c r="F27" s="19"/>
      <c r="G27" s="19"/>
      <c r="H27" s="19"/>
      <c r="I27" s="20">
        <f>SUM(1-((B20+B21+B22+B23+B24+B25)/(B8+B9+B10+B11+B12+B13)))</f>
        <v>0.99402869566400909</v>
      </c>
    </row>
    <row r="28" spans="1:9" x14ac:dyDescent="0.25">
      <c r="B28" s="12"/>
      <c r="D28" s="18" t="s">
        <v>29</v>
      </c>
      <c r="E28" s="19"/>
      <c r="F28" s="19"/>
      <c r="G28" s="19"/>
      <c r="H28" s="19"/>
      <c r="I28" s="20">
        <f>SUM(1-((B20+B21+B22+B23+B24+B25+B26)/(B8+B9+B10+B11+B12+B13+B14)))</f>
        <v>0.99129835587838178</v>
      </c>
    </row>
    <row r="29" spans="1:9" ht="16.5" thickBot="1" x14ac:dyDescent="0.3">
      <c r="D29" s="21" t="s">
        <v>30</v>
      </c>
      <c r="E29" s="22"/>
      <c r="F29" s="22"/>
      <c r="G29" s="22"/>
      <c r="H29" s="22"/>
      <c r="I29" s="23">
        <f>SUM(1-((B24+B25+B26+B27)/(B12+B13+B14+B15)))</f>
        <v>0.96994873769464307</v>
      </c>
    </row>
    <row r="31" spans="1:9" s="14" customFormat="1" ht="16.5" thickBot="1" x14ac:dyDescent="0.3"/>
    <row r="32" spans="1:9" s="26" customFormat="1" ht="15" x14ac:dyDescent="0.25">
      <c r="A32" s="26" t="s">
        <v>53</v>
      </c>
    </row>
    <row r="34" spans="1:3" x14ac:dyDescent="0.25">
      <c r="A34" s="2" t="s">
        <v>37</v>
      </c>
      <c r="B34" s="29">
        <v>271149</v>
      </c>
    </row>
    <row r="35" spans="1:3" x14ac:dyDescent="0.25">
      <c r="A35" s="2" t="s">
        <v>38</v>
      </c>
      <c r="B35" s="29">
        <v>2453</v>
      </c>
    </row>
    <row r="37" spans="1:3" x14ac:dyDescent="0.25">
      <c r="A37" s="3" t="s">
        <v>36</v>
      </c>
      <c r="B37" s="4">
        <f>SUM(1-((B35)/(B34)))</f>
        <v>0.99095331349184401</v>
      </c>
    </row>
    <row r="39" spans="1:3" x14ac:dyDescent="0.25">
      <c r="A39" s="2" t="s">
        <v>41</v>
      </c>
      <c r="B39" s="29">
        <v>5196</v>
      </c>
    </row>
    <row r="40" spans="1:3" x14ac:dyDescent="0.25">
      <c r="A40" s="2" t="s">
        <v>39</v>
      </c>
      <c r="B40" s="31">
        <f>SUM(1-(1-((B39)/(B34))))</f>
        <v>1.9162895677284464E-2</v>
      </c>
    </row>
    <row r="41" spans="1:3" x14ac:dyDescent="0.25">
      <c r="A41" s="2" t="s">
        <v>40</v>
      </c>
      <c r="B41" s="32">
        <f>SUM((B39/16)/22)</f>
        <v>14.761363636363637</v>
      </c>
    </row>
    <row r="43" spans="1:3" x14ac:dyDescent="0.25">
      <c r="A43" s="1" t="s">
        <v>50</v>
      </c>
      <c r="B43" s="1" t="s">
        <v>51</v>
      </c>
      <c r="C43" s="1" t="s">
        <v>52</v>
      </c>
    </row>
    <row r="44" spans="1:3" x14ac:dyDescent="0.25">
      <c r="A44" s="2" t="s">
        <v>42</v>
      </c>
      <c r="B44" s="29">
        <v>68097</v>
      </c>
      <c r="C44" s="29">
        <v>4</v>
      </c>
    </row>
    <row r="45" spans="1:3" x14ac:dyDescent="0.25">
      <c r="A45" s="2" t="s">
        <v>46</v>
      </c>
      <c r="B45" s="29">
        <v>43134</v>
      </c>
      <c r="C45" s="29">
        <v>11</v>
      </c>
    </row>
    <row r="46" spans="1:3" x14ac:dyDescent="0.25">
      <c r="A46" s="2" t="s">
        <v>43</v>
      </c>
      <c r="B46" s="29">
        <v>41151</v>
      </c>
      <c r="C46" s="29">
        <v>29</v>
      </c>
    </row>
    <row r="47" spans="1:3" x14ac:dyDescent="0.25">
      <c r="A47" s="2" t="s">
        <v>44</v>
      </c>
      <c r="B47" s="29">
        <v>34118</v>
      </c>
      <c r="C47" s="29">
        <v>71</v>
      </c>
    </row>
    <row r="48" spans="1:3" x14ac:dyDescent="0.25">
      <c r="A48" s="2" t="s">
        <v>45</v>
      </c>
      <c r="B48" s="29">
        <v>34196</v>
      </c>
      <c r="C48" s="29">
        <v>199</v>
      </c>
    </row>
    <row r="49" spans="1:6" x14ac:dyDescent="0.25">
      <c r="A49" s="2" t="s">
        <v>47</v>
      </c>
      <c r="B49" s="29">
        <v>25685</v>
      </c>
      <c r="C49" s="29">
        <v>403</v>
      </c>
    </row>
    <row r="50" spans="1:6" x14ac:dyDescent="0.25">
      <c r="A50" s="2" t="s">
        <v>48</v>
      </c>
      <c r="B50" s="29">
        <v>14639</v>
      </c>
      <c r="C50" s="29">
        <v>652</v>
      </c>
    </row>
    <row r="51" spans="1:6" x14ac:dyDescent="0.25">
      <c r="A51" s="2" t="s">
        <v>49</v>
      </c>
      <c r="B51" s="29">
        <v>10129</v>
      </c>
      <c r="C51" s="29">
        <v>1084</v>
      </c>
    </row>
    <row r="53" spans="1:6" ht="16.5" thickBot="1" x14ac:dyDescent="0.3"/>
    <row r="54" spans="1:6" x14ac:dyDescent="0.25">
      <c r="A54" s="7" t="s">
        <v>54</v>
      </c>
      <c r="B54" s="9"/>
      <c r="C54"/>
      <c r="D54"/>
      <c r="E54"/>
      <c r="F54"/>
    </row>
    <row r="55" spans="1:6" x14ac:dyDescent="0.25">
      <c r="A55" s="24" t="s">
        <v>42</v>
      </c>
      <c r="B55" s="27">
        <f t="shared" ref="B55:B62" si="1">SUM(C44/B44)</f>
        <v>5.8739738901860584E-5</v>
      </c>
      <c r="C55" s="11"/>
      <c r="D55" s="11"/>
      <c r="E55" s="11"/>
      <c r="F55" s="11"/>
    </row>
    <row r="56" spans="1:6" x14ac:dyDescent="0.25">
      <c r="A56" s="24" t="s">
        <v>46</v>
      </c>
      <c r="B56" s="27">
        <f t="shared" si="1"/>
        <v>2.550192423610145E-4</v>
      </c>
      <c r="C56" s="11"/>
      <c r="D56" s="11"/>
      <c r="E56" s="11"/>
      <c r="F56" s="11"/>
    </row>
    <row r="57" spans="1:6" x14ac:dyDescent="0.25">
      <c r="A57" s="24" t="s">
        <v>43</v>
      </c>
      <c r="B57" s="27">
        <f t="shared" si="1"/>
        <v>7.0472163495419312E-4</v>
      </c>
      <c r="C57" s="11"/>
      <c r="D57" s="11"/>
      <c r="E57" s="11"/>
      <c r="F57" s="11"/>
    </row>
    <row r="58" spans="1:6" x14ac:dyDescent="0.25">
      <c r="A58" s="24" t="s">
        <v>44</v>
      </c>
      <c r="B58" s="27">
        <f t="shared" si="1"/>
        <v>2.0810129550383962E-3</v>
      </c>
      <c r="C58" s="11"/>
      <c r="D58" s="11"/>
      <c r="E58" s="11"/>
      <c r="F58" s="11"/>
    </row>
    <row r="59" spans="1:6" x14ac:dyDescent="0.25">
      <c r="A59" s="24" t="s">
        <v>45</v>
      </c>
      <c r="B59" s="27">
        <f t="shared" si="1"/>
        <v>5.8193940811790855E-3</v>
      </c>
      <c r="C59" s="11"/>
      <c r="D59" s="11"/>
      <c r="E59" s="11"/>
      <c r="F59" s="11"/>
    </row>
    <row r="60" spans="1:6" x14ac:dyDescent="0.25">
      <c r="A60" s="24" t="s">
        <v>47</v>
      </c>
      <c r="B60" s="27">
        <f t="shared" si="1"/>
        <v>1.569009149308935E-2</v>
      </c>
      <c r="C60" s="11"/>
      <c r="D60" s="11"/>
      <c r="E60" s="11"/>
      <c r="F60" s="11"/>
    </row>
    <row r="61" spans="1:6" x14ac:dyDescent="0.25">
      <c r="A61" s="24" t="s">
        <v>48</v>
      </c>
      <c r="B61" s="27">
        <f t="shared" si="1"/>
        <v>4.4538561377143245E-2</v>
      </c>
      <c r="C61" s="11"/>
      <c r="D61" s="11"/>
      <c r="E61" s="11"/>
      <c r="F61" s="11"/>
    </row>
    <row r="62" spans="1:6" ht="16.5" thickBot="1" x14ac:dyDescent="0.3">
      <c r="A62" s="25" t="s">
        <v>49</v>
      </c>
      <c r="B62" s="28">
        <f t="shared" si="1"/>
        <v>0.10701944910652582</v>
      </c>
      <c r="C62" s="11"/>
      <c r="D62" s="11"/>
      <c r="E62" s="11"/>
      <c r="F62" s="11"/>
    </row>
    <row r="63" spans="1:6" ht="16.5" thickBot="1" x14ac:dyDescent="0.3"/>
    <row r="64" spans="1:6" ht="16.5" thickBot="1" x14ac:dyDescent="0.3">
      <c r="A64" s="7" t="s">
        <v>58</v>
      </c>
      <c r="B64" s="9"/>
      <c r="C64"/>
      <c r="D64"/>
      <c r="E64"/>
      <c r="F64"/>
    </row>
    <row r="65" spans="1:2" x14ac:dyDescent="0.25">
      <c r="A65" s="15" t="s">
        <v>26</v>
      </c>
      <c r="B65" s="17">
        <f>SUM(1-((C44+C45+C46+C47)/(B44+B45+B46+B47)))</f>
        <v>0.99938337801608579</v>
      </c>
    </row>
    <row r="66" spans="1:2" x14ac:dyDescent="0.25">
      <c r="A66" s="18" t="s">
        <v>55</v>
      </c>
      <c r="B66" s="20">
        <f>SUM(1-((C44+C45+C46+C47+C48)/(B44+B45+B46+B47+B48)))</f>
        <v>0.99857722840468333</v>
      </c>
    </row>
    <row r="67" spans="1:2" x14ac:dyDescent="0.25">
      <c r="A67" s="18" t="s">
        <v>56</v>
      </c>
      <c r="B67" s="20">
        <f>SUM(1-((C44+C45+C46+C47+C48+C49)/(B44+B45+B46+B47+B48+B49)))</f>
        <v>0.9970898730015707</v>
      </c>
    </row>
    <row r="68" spans="1:2" x14ac:dyDescent="0.25">
      <c r="A68" s="18" t="s">
        <v>57</v>
      </c>
      <c r="B68" s="20">
        <f>SUM(1-((C44+C45+C46+C47+C48+C49+C50)/(B44+B45+B46+B47+B48+B49+B50)))</f>
        <v>0.99475519117309019</v>
      </c>
    </row>
    <row r="69" spans="1:2" ht="16.5" thickBot="1" x14ac:dyDescent="0.3">
      <c r="A69" s="21" t="s">
        <v>30</v>
      </c>
      <c r="B69" s="23">
        <f>SUM(1-((C48+C49+C50+C51)/(B48+B49+B50+B51)))</f>
        <v>0.97238006355656892</v>
      </c>
    </row>
  </sheetData>
  <mergeCells count="3">
    <mergeCell ref="D3:H3"/>
    <mergeCell ref="D4:H4"/>
    <mergeCell ref="D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Roberts</dc:creator>
  <cp:lastModifiedBy>Thom Roberts</cp:lastModifiedBy>
  <dcterms:created xsi:type="dcterms:W3CDTF">2022-01-12T18:56:58Z</dcterms:created>
  <dcterms:modified xsi:type="dcterms:W3CDTF">2022-07-08T18:02:09Z</dcterms:modified>
</cp:coreProperties>
</file>